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8972" windowHeight="8640" activeTab="1"/>
  </bookViews>
  <sheets>
    <sheet name="921" sheetId="1" r:id="rId1"/>
    <sheet name="931" sheetId="2" r:id="rId2"/>
    <sheet name="932" sheetId="3" r:id="rId3"/>
    <sheet name="951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Choose Number of Shifts</t>
        </r>
      </text>
    </comment>
    <comment ref="B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change according to the Labor cost in your Country.</t>
        </r>
      </text>
    </comment>
    <comment ref="E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indicate the Selling Price of one Print, excluding the Shirt Cost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Choose Number of Shifts</t>
        </r>
      </text>
    </comment>
    <comment ref="B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change according to the Labor cost in your Country.</t>
        </r>
      </text>
    </comment>
    <comment ref="E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indicate the Selling Price of one Print, excluding the Shirt Cost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Choose Number of Shifts</t>
        </r>
      </text>
    </comment>
    <comment ref="B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change according to the Labor cost in your Country.</t>
        </r>
      </text>
    </comment>
    <comment ref="E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indicate the Selling Price of one Print, excluding the Shirt Cost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Choose Number of Shifts</t>
        </r>
      </text>
    </comment>
    <comment ref="B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change according to the Labor cost in your Country.</t>
        </r>
      </text>
    </comment>
    <comment ref="E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Please indicate the Selling Price of one Print, excluding the Shirt Cost</t>
        </r>
      </text>
    </comment>
  </commentList>
</comments>
</file>

<file path=xl/sharedStrings.xml><?xml version="1.0" encoding="utf-8"?>
<sst xmlns="http://schemas.openxmlformats.org/spreadsheetml/2006/main" count="120" uniqueCount="32">
  <si>
    <t>Financing</t>
  </si>
  <si>
    <t>Printer Cost</t>
  </si>
  <si>
    <t>Total Cost per print</t>
  </si>
  <si>
    <t>Selling Price per print</t>
  </si>
  <si>
    <t>Profit per print</t>
  </si>
  <si>
    <t>Profit per month</t>
  </si>
  <si>
    <t>Prints per Month</t>
  </si>
  <si>
    <t>Days Per Month</t>
  </si>
  <si>
    <t>Hours Per Month</t>
  </si>
  <si>
    <t>Operator Cost Per Hour</t>
  </si>
  <si>
    <t>Total labor Cost Per Month</t>
  </si>
  <si>
    <t>Maintenance cost per print</t>
  </si>
  <si>
    <t>Profit per year</t>
  </si>
  <si>
    <t>Labor cost per print</t>
  </si>
  <si>
    <t xml:space="preserve">dark </t>
  </si>
  <si>
    <t>light</t>
  </si>
  <si>
    <t>Ink cost Dark (A4)</t>
  </si>
  <si>
    <t>Ink Cost Light (A4)</t>
  </si>
  <si>
    <t>One Shift</t>
  </si>
  <si>
    <t>Two Shifts</t>
  </si>
  <si>
    <t>Three Shifts</t>
  </si>
  <si>
    <t>Number of Shirts per Hour</t>
  </si>
  <si>
    <t>Average Speed</t>
  </si>
  <si>
    <t>KORNIT BREEZE 921 ROI</t>
  </si>
  <si>
    <t>KORNIT THUNDER 932 ROI</t>
  </si>
  <si>
    <t>KORNIT STORM 931 ROI</t>
  </si>
  <si>
    <t>KORNIT AVALANCHE 951 ROI</t>
  </si>
  <si>
    <t>Ink cost per print (A4 Size)</t>
  </si>
  <si>
    <t>Overhead Expenses per print</t>
  </si>
  <si>
    <t>Average Ink cost (A4)</t>
  </si>
  <si>
    <t>ROI</t>
  </si>
  <si>
    <t>Months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</si>
</sst>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$-409]#,##0"/>
    <numFmt numFmtId="185" formatCode="[$$-409]#,##0.0"/>
    <numFmt numFmtId="186" formatCode="[$$-409]#,##0.00"/>
    <numFmt numFmtId="187" formatCode="0.0%"/>
    <numFmt numFmtId="188" formatCode="[$$-409]#,##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1" fillId="0" borderId="0" xfId="33" applyFill="1" applyBorder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>
      <alignment/>
      <protection/>
    </xf>
    <xf numFmtId="0" fontId="1" fillId="0" borderId="0" xfId="33" applyFill="1">
      <alignment/>
      <protection/>
    </xf>
    <xf numFmtId="177" fontId="1" fillId="0" borderId="0" xfId="33" applyNumberFormat="1" applyFill="1" applyBorder="1" applyAlignment="1">
      <alignment horizontal="center"/>
      <protection/>
    </xf>
    <xf numFmtId="0" fontId="1" fillId="0" borderId="0" xfId="33" applyFill="1" applyAlignment="1">
      <alignment horizontal="left"/>
      <protection/>
    </xf>
    <xf numFmtId="177" fontId="2" fillId="33" borderId="10" xfId="33" applyNumberFormat="1" applyFont="1" applyFill="1" applyBorder="1" applyAlignment="1">
      <alignment horizontal="center"/>
      <protection/>
    </xf>
    <xf numFmtId="0" fontId="2" fillId="0" borderId="0" xfId="33" applyFont="1" applyAlignment="1">
      <alignment readingOrder="1"/>
      <protection/>
    </xf>
    <xf numFmtId="3" fontId="2" fillId="33" borderId="10" xfId="33" applyNumberFormat="1" applyFont="1" applyFill="1" applyBorder="1" applyAlignment="1">
      <alignment horizontal="center"/>
      <protection/>
    </xf>
    <xf numFmtId="184" fontId="2" fillId="33" borderId="10" xfId="33" applyNumberFormat="1" applyFont="1" applyFill="1" applyBorder="1" applyAlignment="1">
      <alignment horizontal="center"/>
      <protection/>
    </xf>
    <xf numFmtId="0" fontId="2" fillId="0" borderId="0" xfId="33" applyFont="1" applyProtection="1">
      <alignment/>
      <protection locked="0"/>
    </xf>
    <xf numFmtId="0" fontId="2" fillId="0" borderId="0" xfId="33" applyFont="1" applyProtection="1">
      <alignment/>
      <protection/>
    </xf>
    <xf numFmtId="186" fontId="2" fillId="33" borderId="10" xfId="33" applyNumberFormat="1" applyFont="1" applyFill="1" applyBorder="1" applyAlignment="1" applyProtection="1">
      <alignment horizontal="center"/>
      <protection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86" fontId="2" fillId="33" borderId="10" xfId="33" applyNumberFormat="1" applyFont="1" applyFill="1" applyBorder="1" applyAlignment="1">
      <alignment horizontal="center"/>
      <protection/>
    </xf>
    <xf numFmtId="186" fontId="1" fillId="0" borderId="0" xfId="33" applyNumberFormat="1">
      <alignment/>
      <protection/>
    </xf>
    <xf numFmtId="177" fontId="2" fillId="34" borderId="10" xfId="33" applyNumberFormat="1" applyFont="1" applyFill="1" applyBorder="1" applyAlignment="1" applyProtection="1">
      <alignment horizontal="center"/>
      <protection locked="0"/>
    </xf>
    <xf numFmtId="186" fontId="2" fillId="34" borderId="10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182" fontId="0" fillId="0" borderId="0" xfId="41" applyFont="1" applyAlignment="1" applyProtection="1">
      <alignment horizontal="left"/>
      <protection/>
    </xf>
    <xf numFmtId="0" fontId="4" fillId="0" borderId="0" xfId="33" applyFo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0" xfId="33" applyFont="1" applyFill="1" applyProtection="1">
      <alignment/>
      <protection locked="0"/>
    </xf>
    <xf numFmtId="0" fontId="1" fillId="0" borderId="0" xfId="33" applyProtection="1">
      <alignment/>
      <protection/>
    </xf>
    <xf numFmtId="0" fontId="1" fillId="0" borderId="0" xfId="33" applyFill="1" applyAlignment="1" applyProtection="1">
      <alignment horizontal="left"/>
      <protection/>
    </xf>
    <xf numFmtId="0" fontId="1" fillId="0" borderId="0" xfId="33" applyFill="1" applyProtection="1">
      <alignment/>
      <protection/>
    </xf>
    <xf numFmtId="0" fontId="2" fillId="0" borderId="0" xfId="33" applyFont="1" applyAlignment="1" applyProtection="1">
      <alignment readingOrder="1"/>
      <protection/>
    </xf>
    <xf numFmtId="177" fontId="2" fillId="33" borderId="10" xfId="33" applyNumberFormat="1" applyFont="1" applyFill="1" applyBorder="1" applyAlignment="1" applyProtection="1">
      <alignment horizontal="center"/>
      <protection/>
    </xf>
    <xf numFmtId="184" fontId="2" fillId="33" borderId="10" xfId="33" applyNumberFormat="1" applyFont="1" applyFill="1" applyBorder="1" applyAlignment="1" applyProtection="1">
      <alignment horizontal="center"/>
      <protection/>
    </xf>
    <xf numFmtId="0" fontId="3" fillId="0" borderId="0" xfId="33" applyFont="1" applyProtection="1">
      <alignment/>
      <protection/>
    </xf>
    <xf numFmtId="177" fontId="1" fillId="0" borderId="0" xfId="33" applyNumberFormat="1" applyFill="1" applyBorder="1" applyAlignment="1" applyProtection="1">
      <alignment horizontal="center"/>
      <protection/>
    </xf>
    <xf numFmtId="0" fontId="1" fillId="0" borderId="0" xfId="33" applyFill="1" applyBorder="1" applyProtection="1">
      <alignment/>
      <protection/>
    </xf>
    <xf numFmtId="0" fontId="1" fillId="0" borderId="0" xfId="33" applyAlignment="1" applyProtection="1">
      <alignment horizontal="left"/>
      <protection/>
    </xf>
    <xf numFmtId="186" fontId="1" fillId="0" borderId="0" xfId="33" applyNumberFormat="1" applyProtection="1">
      <alignment/>
      <protection/>
    </xf>
    <xf numFmtId="0" fontId="1" fillId="0" borderId="0" xfId="33" applyFont="1">
      <alignment/>
      <protection/>
    </xf>
    <xf numFmtId="0" fontId="10" fillId="0" borderId="0" xfId="0" applyFont="1" applyAlignment="1">
      <alignment/>
    </xf>
    <xf numFmtId="196" fontId="9" fillId="33" borderId="10" xfId="33" applyNumberFormat="1" applyFont="1" applyFill="1" applyBorder="1" applyAlignment="1">
      <alignment horizontal="center"/>
      <protection/>
    </xf>
    <xf numFmtId="177" fontId="11" fillId="33" borderId="10" xfId="33" applyNumberFormat="1" applyFont="1" applyFill="1" applyBorder="1" applyAlignment="1" applyProtection="1">
      <alignment horizontal="center"/>
      <protection/>
    </xf>
    <xf numFmtId="0" fontId="5" fillId="35" borderId="0" xfId="33" applyFont="1" applyFill="1" applyAlignment="1">
      <alignment horizontal="center"/>
      <protection/>
    </xf>
    <xf numFmtId="0" fontId="5" fillId="35" borderId="0" xfId="33" applyFont="1" applyFill="1" applyAlignment="1" applyProtection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9.57421875" style="0" bestFit="1" customWidth="1"/>
    <col min="2" max="3" width="11.140625" style="0" bestFit="1" customWidth="1"/>
    <col min="4" max="4" width="27.8515625" style="0" bestFit="1" customWidth="1"/>
    <col min="5" max="5" width="11.00390625" style="0" customWidth="1"/>
    <col min="10" max="10" width="19.8515625" style="17" bestFit="1" customWidth="1"/>
    <col min="11" max="11" width="7.57421875" style="17" bestFit="1" customWidth="1"/>
  </cols>
  <sheetData>
    <row r="1" spans="1:11" ht="18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15"/>
    <row r="3" ht="15"/>
    <row r="4" spans="1:7" ht="15">
      <c r="A4" s="1"/>
      <c r="B4" s="1"/>
      <c r="C4" s="1"/>
      <c r="D4" s="1"/>
      <c r="E4" s="1"/>
      <c r="F4" s="1"/>
      <c r="G4" s="1"/>
    </row>
    <row r="5" spans="1:7" ht="15">
      <c r="A5" s="5" t="s">
        <v>0</v>
      </c>
      <c r="B5" s="1"/>
      <c r="C5" s="1"/>
      <c r="D5" s="1"/>
      <c r="E5" s="1"/>
      <c r="F5" s="1"/>
      <c r="G5" s="1"/>
    </row>
    <row r="6" spans="1:7" ht="15">
      <c r="A6" s="1"/>
      <c r="B6" s="7"/>
      <c r="C6" s="1"/>
      <c r="D6" s="1"/>
      <c r="E6" s="3"/>
      <c r="F6" s="4"/>
      <c r="G6" s="1"/>
    </row>
    <row r="7" spans="1:11" ht="15">
      <c r="A7" s="14" t="s">
        <v>1</v>
      </c>
      <c r="B7" s="41">
        <v>56000</v>
      </c>
      <c r="C7" s="1"/>
      <c r="D7" s="14" t="s">
        <v>21</v>
      </c>
      <c r="E7" s="11">
        <f>K9</f>
        <v>32</v>
      </c>
      <c r="F7" s="8"/>
      <c r="G7" s="6"/>
      <c r="J7" s="22" t="s">
        <v>14</v>
      </c>
      <c r="K7" s="22">
        <v>24</v>
      </c>
    </row>
    <row r="8" spans="1:11" ht="15">
      <c r="A8" s="10"/>
      <c r="B8" s="10"/>
      <c r="C8" s="1"/>
      <c r="D8" s="14" t="s">
        <v>27</v>
      </c>
      <c r="E8" s="15">
        <f>K13</f>
        <v>0.65</v>
      </c>
      <c r="F8" s="8"/>
      <c r="G8" s="6"/>
      <c r="J8" s="22" t="s">
        <v>15</v>
      </c>
      <c r="K8" s="22">
        <v>40</v>
      </c>
    </row>
    <row r="9" spans="1:11" ht="15">
      <c r="A9" s="26" t="s">
        <v>18</v>
      </c>
      <c r="B9" s="16">
        <f>VLOOKUP(A9,$J$16:$K$18,2,0)</f>
        <v>8</v>
      </c>
      <c r="C9" s="1"/>
      <c r="D9" s="14" t="s">
        <v>13</v>
      </c>
      <c r="E9" s="15">
        <f>B12/E7</f>
        <v>0.0625</v>
      </c>
      <c r="F9" s="8"/>
      <c r="G9" s="6"/>
      <c r="J9" s="22" t="s">
        <v>22</v>
      </c>
      <c r="K9" s="22">
        <f>(K7+K8)/2</f>
        <v>32</v>
      </c>
    </row>
    <row r="10" spans="1:11" ht="15">
      <c r="A10" s="14" t="s">
        <v>7</v>
      </c>
      <c r="B10" s="16">
        <v>22</v>
      </c>
      <c r="C10" s="1"/>
      <c r="D10" s="14" t="s">
        <v>28</v>
      </c>
      <c r="E10" s="15">
        <v>0.05</v>
      </c>
      <c r="F10" s="1"/>
      <c r="G10" s="1"/>
      <c r="J10" s="22"/>
      <c r="K10" s="22"/>
    </row>
    <row r="11" spans="1:11" ht="15">
      <c r="A11" s="14" t="s">
        <v>8</v>
      </c>
      <c r="B11" s="16">
        <f>B9*B10</f>
        <v>176</v>
      </c>
      <c r="C11" s="1"/>
      <c r="D11" s="14" t="s">
        <v>11</v>
      </c>
      <c r="E11" s="15">
        <v>0.05</v>
      </c>
      <c r="F11" s="1"/>
      <c r="G11" s="1"/>
      <c r="J11" s="22" t="s">
        <v>16</v>
      </c>
      <c r="K11" s="23">
        <v>0.9</v>
      </c>
    </row>
    <row r="12" spans="1:11" ht="15.75" customHeight="1">
      <c r="A12" s="14" t="s">
        <v>9</v>
      </c>
      <c r="B12" s="20">
        <v>2</v>
      </c>
      <c r="C12" s="1"/>
      <c r="D12" s="14" t="s">
        <v>2</v>
      </c>
      <c r="E12" s="15">
        <f>SUM(E8:E11)</f>
        <v>0.8125000000000001</v>
      </c>
      <c r="F12" s="1"/>
      <c r="G12" s="1"/>
      <c r="J12" s="22" t="s">
        <v>17</v>
      </c>
      <c r="K12" s="23">
        <v>0.4</v>
      </c>
    </row>
    <row r="13" spans="1:11" ht="16.5" customHeight="1">
      <c r="A13" s="14" t="s">
        <v>10</v>
      </c>
      <c r="B13" s="9">
        <f>B11*B12</f>
        <v>352</v>
      </c>
      <c r="C13" s="1"/>
      <c r="D13" s="24"/>
      <c r="E13" s="19"/>
      <c r="F13" s="1"/>
      <c r="G13" s="1"/>
      <c r="J13" s="22" t="s">
        <v>29</v>
      </c>
      <c r="K13" s="23">
        <f>50%*K11+50%*K12</f>
        <v>0.65</v>
      </c>
    </row>
    <row r="14" spans="1:11" ht="15">
      <c r="A14" s="13"/>
      <c r="B14" s="13"/>
      <c r="C14" s="1"/>
      <c r="D14" s="14" t="s">
        <v>3</v>
      </c>
      <c r="E14" s="21">
        <v>2</v>
      </c>
      <c r="F14" s="1"/>
      <c r="G14" s="1"/>
      <c r="J14" s="22"/>
      <c r="K14" s="22"/>
    </row>
    <row r="15" spans="1:11" ht="15">
      <c r="A15" s="13"/>
      <c r="B15" s="13"/>
      <c r="C15" s="1"/>
      <c r="D15" s="14" t="s">
        <v>4</v>
      </c>
      <c r="E15" s="18">
        <f>E14-E12</f>
        <v>1.1875</v>
      </c>
      <c r="F15" s="1"/>
      <c r="G15" s="1"/>
      <c r="J15" s="22"/>
      <c r="K15" s="22"/>
    </row>
    <row r="16" spans="1:11" ht="15">
      <c r="A16" s="1"/>
      <c r="B16" s="1"/>
      <c r="C16" s="1"/>
      <c r="D16" s="14" t="s">
        <v>5</v>
      </c>
      <c r="E16" s="12">
        <f>B11*E15*E7</f>
        <v>6688</v>
      </c>
      <c r="F16" s="1"/>
      <c r="G16" s="1"/>
      <c r="J16" s="22" t="s">
        <v>18</v>
      </c>
      <c r="K16" s="22">
        <v>8</v>
      </c>
    </row>
    <row r="17" spans="1:11" ht="15">
      <c r="A17" s="1"/>
      <c r="B17" s="1"/>
      <c r="C17" s="1"/>
      <c r="D17" s="14" t="s">
        <v>12</v>
      </c>
      <c r="E17" s="12">
        <f>E16*12</f>
        <v>80256</v>
      </c>
      <c r="F17" s="1"/>
      <c r="G17" s="1"/>
      <c r="J17" s="22" t="s">
        <v>19</v>
      </c>
      <c r="K17" s="22">
        <v>16</v>
      </c>
    </row>
    <row r="18" spans="1:11" ht="15">
      <c r="A18" s="1"/>
      <c r="B18" s="1"/>
      <c r="C18" s="1"/>
      <c r="D18" s="25"/>
      <c r="J18" s="22" t="s">
        <v>20</v>
      </c>
      <c r="K18" s="22">
        <v>24</v>
      </c>
    </row>
    <row r="19" spans="3:5" ht="15.75">
      <c r="C19" s="1"/>
      <c r="D19" s="24"/>
      <c r="E19" s="1"/>
    </row>
    <row r="20" spans="3:5" ht="14.25">
      <c r="C20" s="1"/>
      <c r="D20" s="14" t="s">
        <v>6</v>
      </c>
      <c r="E20" s="11">
        <f>E7*B9*B10</f>
        <v>5632</v>
      </c>
    </row>
    <row r="21" spans="3:6" ht="14.25">
      <c r="C21" s="1"/>
      <c r="D21" s="2" t="s">
        <v>30</v>
      </c>
      <c r="E21" s="40">
        <f>B7*12/E17</f>
        <v>8.373205741626794</v>
      </c>
      <c r="F21" s="39" t="s">
        <v>31</v>
      </c>
    </row>
    <row r="22" spans="3:5" ht="14.25">
      <c r="C22" s="1"/>
      <c r="D22" s="38"/>
      <c r="E22" s="1"/>
    </row>
  </sheetData>
  <sheetProtection password="B5EC" sheet="1" objects="1" scenarios="1"/>
  <mergeCells count="1">
    <mergeCell ref="A1:K1"/>
  </mergeCells>
  <dataValidations count="1">
    <dataValidation type="list" allowBlank="1" showInputMessage="1" showErrorMessage="1" sqref="A9">
      <formula1>$J$16:$J$18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2.57421875" style="0" bestFit="1" customWidth="1"/>
    <col min="4" max="4" width="27.8515625" style="0" bestFit="1" customWidth="1"/>
    <col min="5" max="5" width="8.57421875" style="0" bestFit="1" customWidth="1"/>
    <col min="10" max="10" width="19.8515625" style="0" bestFit="1" customWidth="1"/>
    <col min="11" max="11" width="7.00390625" style="0" bestFit="1" customWidth="1"/>
  </cols>
  <sheetData>
    <row r="1" spans="1:11" ht="18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33" t="s">
        <v>0</v>
      </c>
      <c r="B5" s="27"/>
      <c r="C5" s="27"/>
      <c r="D5" s="27"/>
      <c r="E5" s="27"/>
      <c r="F5" s="27"/>
      <c r="G5" s="27"/>
      <c r="H5" s="25"/>
      <c r="I5" s="25"/>
      <c r="J5" s="22"/>
      <c r="K5" s="22"/>
    </row>
    <row r="6" spans="1:11" ht="15">
      <c r="A6" s="27"/>
      <c r="B6" s="34"/>
      <c r="C6" s="27"/>
      <c r="D6" s="27"/>
      <c r="E6" s="35"/>
      <c r="F6" s="36"/>
      <c r="G6" s="27"/>
      <c r="H6" s="25"/>
      <c r="I6" s="25"/>
      <c r="J6" s="22"/>
      <c r="K6" s="22"/>
    </row>
    <row r="7" spans="1:11" ht="15">
      <c r="A7" s="14" t="s">
        <v>1</v>
      </c>
      <c r="B7" s="41">
        <v>195000</v>
      </c>
      <c r="C7" s="27"/>
      <c r="D7" s="14" t="s">
        <v>21</v>
      </c>
      <c r="E7" s="16">
        <f>K9</f>
        <v>90</v>
      </c>
      <c r="F7" s="28"/>
      <c r="G7" s="29"/>
      <c r="H7" s="25"/>
      <c r="I7" s="25"/>
      <c r="J7" s="22" t="s">
        <v>14</v>
      </c>
      <c r="K7" s="22">
        <v>60</v>
      </c>
    </row>
    <row r="8" spans="1:11" ht="15">
      <c r="A8" s="30"/>
      <c r="B8" s="30"/>
      <c r="C8" s="27"/>
      <c r="D8" s="14" t="s">
        <v>27</v>
      </c>
      <c r="E8" s="15">
        <f>K13</f>
        <v>0.35</v>
      </c>
      <c r="F8" s="28"/>
      <c r="G8" s="29"/>
      <c r="H8" s="25"/>
      <c r="I8" s="25"/>
      <c r="J8" s="22" t="s">
        <v>15</v>
      </c>
      <c r="K8" s="22">
        <v>120</v>
      </c>
    </row>
    <row r="9" spans="1:11" ht="15">
      <c r="A9" s="26" t="s">
        <v>18</v>
      </c>
      <c r="B9" s="16">
        <f>VLOOKUP(A9,$J$16:$K$18,2,0)</f>
        <v>8</v>
      </c>
      <c r="C9" s="27"/>
      <c r="D9" s="14" t="s">
        <v>13</v>
      </c>
      <c r="E9" s="15">
        <f>B12/E7</f>
        <v>0.022222222222222223</v>
      </c>
      <c r="F9" s="28"/>
      <c r="G9" s="29"/>
      <c r="H9" s="25"/>
      <c r="I9" s="25"/>
      <c r="J9" s="22" t="s">
        <v>22</v>
      </c>
      <c r="K9" s="22">
        <f>(K7+K8)/2</f>
        <v>90</v>
      </c>
    </row>
    <row r="10" spans="1:11" ht="15">
      <c r="A10" s="14" t="s">
        <v>7</v>
      </c>
      <c r="B10" s="16">
        <v>22</v>
      </c>
      <c r="C10" s="27"/>
      <c r="D10" s="14" t="s">
        <v>28</v>
      </c>
      <c r="E10" s="15">
        <v>0.05</v>
      </c>
      <c r="F10" s="27"/>
      <c r="G10" s="27"/>
      <c r="H10" s="25"/>
      <c r="I10" s="25"/>
      <c r="J10" s="22"/>
      <c r="K10" s="22"/>
    </row>
    <row r="11" spans="1:11" ht="15">
      <c r="A11" s="14" t="s">
        <v>8</v>
      </c>
      <c r="B11" s="16">
        <f>B9*B10</f>
        <v>176</v>
      </c>
      <c r="C11" s="27"/>
      <c r="D11" s="14" t="s">
        <v>11</v>
      </c>
      <c r="E11" s="15">
        <v>0.05</v>
      </c>
      <c r="F11" s="27"/>
      <c r="G11" s="27"/>
      <c r="H11" s="25"/>
      <c r="I11" s="25"/>
      <c r="J11" s="22" t="s">
        <v>16</v>
      </c>
      <c r="K11" s="23">
        <v>0.5</v>
      </c>
    </row>
    <row r="12" spans="1:11" ht="15">
      <c r="A12" s="14" t="s">
        <v>9</v>
      </c>
      <c r="B12" s="20">
        <v>2</v>
      </c>
      <c r="C12" s="27"/>
      <c r="D12" s="14" t="s">
        <v>2</v>
      </c>
      <c r="E12" s="15">
        <f>SUM(E8:E11)</f>
        <v>0.47222222222222215</v>
      </c>
      <c r="F12" s="27"/>
      <c r="G12" s="27"/>
      <c r="H12" s="25"/>
      <c r="I12" s="25"/>
      <c r="J12" s="22" t="s">
        <v>17</v>
      </c>
      <c r="K12" s="23">
        <v>0.2</v>
      </c>
    </row>
    <row r="13" spans="1:11" ht="15.75">
      <c r="A13" s="14" t="s">
        <v>10</v>
      </c>
      <c r="B13" s="31">
        <f>B11*B12</f>
        <v>352</v>
      </c>
      <c r="C13" s="27"/>
      <c r="D13" s="24"/>
      <c r="E13" s="37"/>
      <c r="F13" s="27"/>
      <c r="G13" s="27"/>
      <c r="H13" s="25"/>
      <c r="I13" s="25"/>
      <c r="J13" s="22" t="s">
        <v>29</v>
      </c>
      <c r="K13" s="23">
        <f>50%*K11+50%*K12</f>
        <v>0.35</v>
      </c>
    </row>
    <row r="14" spans="1:11" ht="15">
      <c r="A14" s="14"/>
      <c r="B14" s="14"/>
      <c r="C14" s="27"/>
      <c r="D14" s="14" t="s">
        <v>3</v>
      </c>
      <c r="E14" s="21">
        <v>2</v>
      </c>
      <c r="F14" s="27"/>
      <c r="G14" s="27"/>
      <c r="H14" s="25"/>
      <c r="I14" s="25"/>
      <c r="J14" s="22"/>
      <c r="K14" s="22"/>
    </row>
    <row r="15" spans="1:11" ht="15">
      <c r="A15" s="14"/>
      <c r="B15" s="14"/>
      <c r="C15" s="27"/>
      <c r="D15" s="14" t="s">
        <v>4</v>
      </c>
      <c r="E15" s="15">
        <f>E14-E12</f>
        <v>1.527777777777778</v>
      </c>
      <c r="F15" s="27"/>
      <c r="G15" s="27"/>
      <c r="H15" s="25"/>
      <c r="I15" s="25"/>
      <c r="J15" s="22"/>
      <c r="K15" s="22"/>
    </row>
    <row r="16" spans="1:11" ht="15">
      <c r="A16" s="27"/>
      <c r="B16" s="27"/>
      <c r="C16" s="27"/>
      <c r="D16" s="14" t="s">
        <v>5</v>
      </c>
      <c r="E16" s="32">
        <f>B11*E15*E7</f>
        <v>24200.000000000004</v>
      </c>
      <c r="F16" s="27"/>
      <c r="G16" s="27"/>
      <c r="H16" s="25"/>
      <c r="I16" s="25"/>
      <c r="J16" s="22" t="s">
        <v>18</v>
      </c>
      <c r="K16" s="22">
        <v>8</v>
      </c>
    </row>
    <row r="17" spans="1:11" ht="15">
      <c r="A17" s="27"/>
      <c r="B17" s="27"/>
      <c r="C17" s="27"/>
      <c r="D17" s="14" t="s">
        <v>12</v>
      </c>
      <c r="E17" s="32">
        <f>E16*12</f>
        <v>290400.00000000006</v>
      </c>
      <c r="F17" s="27"/>
      <c r="G17" s="27"/>
      <c r="H17" s="25"/>
      <c r="I17" s="25"/>
      <c r="J17" s="22" t="s">
        <v>19</v>
      </c>
      <c r="K17" s="22">
        <v>16</v>
      </c>
    </row>
    <row r="18" spans="1:11" ht="15">
      <c r="A18" s="27"/>
      <c r="B18" s="27"/>
      <c r="C18" s="27"/>
      <c r="D18" s="25"/>
      <c r="E18" s="25"/>
      <c r="F18" s="25"/>
      <c r="G18" s="25"/>
      <c r="H18" s="25"/>
      <c r="I18" s="25"/>
      <c r="J18" s="22" t="s">
        <v>20</v>
      </c>
      <c r="K18" s="22">
        <v>24</v>
      </c>
    </row>
    <row r="19" spans="1:11" ht="15.75">
      <c r="A19" s="25"/>
      <c r="B19" s="25"/>
      <c r="C19" s="27"/>
      <c r="D19" s="24"/>
      <c r="E19" s="27"/>
      <c r="F19" s="25"/>
      <c r="G19" s="25"/>
      <c r="H19" s="25"/>
      <c r="I19" s="25"/>
      <c r="J19" s="22"/>
      <c r="K19" s="22"/>
    </row>
    <row r="20" spans="1:11" ht="14.25">
      <c r="A20" s="25"/>
      <c r="B20" s="25"/>
      <c r="C20" s="27"/>
      <c r="D20" s="14" t="s">
        <v>6</v>
      </c>
      <c r="E20" s="16">
        <f>E7*B9*B10</f>
        <v>15840</v>
      </c>
      <c r="F20" s="25"/>
      <c r="G20" s="25"/>
      <c r="H20" s="25"/>
      <c r="I20" s="25"/>
      <c r="J20" s="22"/>
      <c r="K20" s="22"/>
    </row>
    <row r="21" spans="4:6" ht="14.25">
      <c r="D21" s="2" t="s">
        <v>30</v>
      </c>
      <c r="E21" s="40">
        <f>B7*12/E17</f>
        <v>8.05785123966942</v>
      </c>
      <c r="F21" s="39" t="s">
        <v>31</v>
      </c>
    </row>
  </sheetData>
  <sheetProtection password="B5EC" sheet="1"/>
  <mergeCells count="1">
    <mergeCell ref="A1:K1"/>
  </mergeCells>
  <dataValidations count="1">
    <dataValidation type="list" allowBlank="1" showInputMessage="1" showErrorMessage="1" sqref="A9">
      <formula1>$J$16:$J$18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9.8515625" style="0" customWidth="1"/>
    <col min="2" max="2" width="8.140625" style="0" bestFit="1" customWidth="1"/>
    <col min="4" max="4" width="25.7109375" style="0" bestFit="1" customWidth="1"/>
    <col min="5" max="5" width="8.57421875" style="0" bestFit="1" customWidth="1"/>
    <col min="10" max="10" width="17.00390625" style="0" bestFit="1" customWidth="1"/>
    <col min="11" max="11" width="7.00390625" style="0" bestFit="1" customWidth="1"/>
  </cols>
  <sheetData>
    <row r="1" spans="1:11" ht="18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4" spans="1:7" ht="15">
      <c r="A4" s="1"/>
      <c r="B4" s="1"/>
      <c r="C4" s="1"/>
      <c r="D4" s="1"/>
      <c r="E4" s="1"/>
      <c r="F4" s="1"/>
      <c r="G4" s="1"/>
    </row>
    <row r="5" spans="1:11" ht="15">
      <c r="A5" s="5" t="s">
        <v>0</v>
      </c>
      <c r="B5" s="1"/>
      <c r="C5" s="1"/>
      <c r="D5" s="1"/>
      <c r="E5" s="1"/>
      <c r="F5" s="1"/>
      <c r="G5" s="1"/>
      <c r="J5" s="17"/>
      <c r="K5" s="17"/>
    </row>
    <row r="6" spans="1:11" ht="15">
      <c r="A6" s="1"/>
      <c r="B6" s="7"/>
      <c r="C6" s="1"/>
      <c r="D6" s="1"/>
      <c r="E6" s="3"/>
      <c r="F6" s="4"/>
      <c r="G6" s="1"/>
      <c r="J6" s="17"/>
      <c r="K6" s="17"/>
    </row>
    <row r="7" spans="1:11" ht="15">
      <c r="A7" s="14" t="s">
        <v>1</v>
      </c>
      <c r="B7" s="41">
        <v>99000</v>
      </c>
      <c r="C7" s="27"/>
      <c r="D7" s="14" t="s">
        <v>21</v>
      </c>
      <c r="E7" s="16">
        <f>K9</f>
        <v>50</v>
      </c>
      <c r="F7" s="28"/>
      <c r="G7" s="29"/>
      <c r="H7" s="25"/>
      <c r="I7" s="25"/>
      <c r="J7" s="22" t="s">
        <v>14</v>
      </c>
      <c r="K7" s="22">
        <v>30</v>
      </c>
    </row>
    <row r="8" spans="1:11" ht="15">
      <c r="A8" s="30"/>
      <c r="B8" s="30"/>
      <c r="C8" s="27"/>
      <c r="D8" s="14" t="s">
        <v>27</v>
      </c>
      <c r="E8" s="15">
        <f>K13</f>
        <v>0.35</v>
      </c>
      <c r="F8" s="28"/>
      <c r="G8" s="29"/>
      <c r="H8" s="25"/>
      <c r="I8" s="25"/>
      <c r="J8" s="22" t="s">
        <v>15</v>
      </c>
      <c r="K8" s="22">
        <v>70</v>
      </c>
    </row>
    <row r="9" spans="1:11" ht="15">
      <c r="A9" s="26" t="s">
        <v>18</v>
      </c>
      <c r="B9" s="16">
        <f>VLOOKUP(A9,$J$16:$K$18,2,0)</f>
        <v>8</v>
      </c>
      <c r="C9" s="27"/>
      <c r="D9" s="14" t="s">
        <v>13</v>
      </c>
      <c r="E9" s="15">
        <f>B12/E7</f>
        <v>0.04</v>
      </c>
      <c r="F9" s="28"/>
      <c r="G9" s="29"/>
      <c r="H9" s="25"/>
      <c r="I9" s="25"/>
      <c r="J9" s="22" t="s">
        <v>22</v>
      </c>
      <c r="K9" s="22">
        <f>(K7+K8)/2</f>
        <v>50</v>
      </c>
    </row>
    <row r="10" spans="1:11" ht="15">
      <c r="A10" s="14" t="s">
        <v>7</v>
      </c>
      <c r="B10" s="16">
        <v>22</v>
      </c>
      <c r="C10" s="27"/>
      <c r="D10" s="14" t="s">
        <v>28</v>
      </c>
      <c r="E10" s="15">
        <v>0.05</v>
      </c>
      <c r="F10" s="27"/>
      <c r="G10" s="27"/>
      <c r="H10" s="25"/>
      <c r="I10" s="25"/>
      <c r="J10" s="22"/>
      <c r="K10" s="22"/>
    </row>
    <row r="11" spans="1:11" ht="15">
      <c r="A11" s="14" t="s">
        <v>8</v>
      </c>
      <c r="B11" s="16">
        <f>B9*B10</f>
        <v>176</v>
      </c>
      <c r="C11" s="27"/>
      <c r="D11" s="14" t="s">
        <v>11</v>
      </c>
      <c r="E11" s="15">
        <v>0.05</v>
      </c>
      <c r="F11" s="27"/>
      <c r="G11" s="27"/>
      <c r="H11" s="25"/>
      <c r="I11" s="25"/>
      <c r="J11" s="22" t="s">
        <v>16</v>
      </c>
      <c r="K11" s="23">
        <v>0.5</v>
      </c>
    </row>
    <row r="12" spans="1:11" ht="15">
      <c r="A12" s="14" t="s">
        <v>9</v>
      </c>
      <c r="B12" s="20">
        <v>2</v>
      </c>
      <c r="C12" s="27"/>
      <c r="D12" s="14" t="s">
        <v>2</v>
      </c>
      <c r="E12" s="15">
        <f>SUM(E8:E11)</f>
        <v>0.48999999999999994</v>
      </c>
      <c r="F12" s="27"/>
      <c r="G12" s="27"/>
      <c r="H12" s="25"/>
      <c r="I12" s="25"/>
      <c r="J12" s="22" t="s">
        <v>17</v>
      </c>
      <c r="K12" s="23">
        <v>0.2</v>
      </c>
    </row>
    <row r="13" spans="1:11" ht="15.75">
      <c r="A13" s="14" t="s">
        <v>10</v>
      </c>
      <c r="B13" s="31">
        <f>B11*B12</f>
        <v>352</v>
      </c>
      <c r="C13" s="27"/>
      <c r="D13" s="24"/>
      <c r="E13" s="27"/>
      <c r="F13" s="27"/>
      <c r="G13" s="27"/>
      <c r="H13" s="25"/>
      <c r="I13" s="25"/>
      <c r="J13" s="22" t="s">
        <v>29</v>
      </c>
      <c r="K13" s="23">
        <f>50%*K11+50%*K12</f>
        <v>0.35</v>
      </c>
    </row>
    <row r="14" spans="1:11" ht="15">
      <c r="A14" s="14"/>
      <c r="B14" s="14"/>
      <c r="C14" s="27"/>
      <c r="D14" s="14" t="s">
        <v>3</v>
      </c>
      <c r="E14" s="21">
        <v>2</v>
      </c>
      <c r="F14" s="27"/>
      <c r="G14" s="27"/>
      <c r="H14" s="25"/>
      <c r="I14" s="25"/>
      <c r="J14" s="22"/>
      <c r="K14" s="22"/>
    </row>
    <row r="15" spans="1:11" ht="15">
      <c r="A15" s="14"/>
      <c r="B15" s="14"/>
      <c r="C15" s="27"/>
      <c r="D15" s="14" t="s">
        <v>4</v>
      </c>
      <c r="E15" s="15">
        <f>E14-E12</f>
        <v>1.51</v>
      </c>
      <c r="F15" s="27"/>
      <c r="G15" s="27"/>
      <c r="H15" s="25"/>
      <c r="I15" s="25"/>
      <c r="J15" s="22"/>
      <c r="K15" s="22"/>
    </row>
    <row r="16" spans="1:11" ht="15">
      <c r="A16" s="27"/>
      <c r="B16" s="27"/>
      <c r="C16" s="27"/>
      <c r="D16" s="14" t="s">
        <v>5</v>
      </c>
      <c r="E16" s="32">
        <f>B11*E15*E7</f>
        <v>13288</v>
      </c>
      <c r="F16" s="27"/>
      <c r="G16" s="27"/>
      <c r="H16" s="25"/>
      <c r="I16" s="25"/>
      <c r="J16" s="22" t="s">
        <v>18</v>
      </c>
      <c r="K16" s="22">
        <v>8</v>
      </c>
    </row>
    <row r="17" spans="1:11" ht="15">
      <c r="A17" s="27"/>
      <c r="B17" s="27"/>
      <c r="C17" s="27"/>
      <c r="D17" s="14" t="s">
        <v>12</v>
      </c>
      <c r="E17" s="32">
        <f>E16*12</f>
        <v>159456</v>
      </c>
      <c r="F17" s="27"/>
      <c r="G17" s="27"/>
      <c r="H17" s="25"/>
      <c r="I17" s="25"/>
      <c r="J17" s="22" t="s">
        <v>19</v>
      </c>
      <c r="K17" s="22">
        <v>16</v>
      </c>
    </row>
    <row r="18" spans="1:11" ht="15">
      <c r="A18" s="27"/>
      <c r="B18" s="27"/>
      <c r="C18" s="27"/>
      <c r="D18" s="25"/>
      <c r="E18" s="25"/>
      <c r="F18" s="25"/>
      <c r="G18" s="25"/>
      <c r="H18" s="25"/>
      <c r="I18" s="25"/>
      <c r="J18" s="22" t="s">
        <v>20</v>
      </c>
      <c r="K18" s="22">
        <v>24</v>
      </c>
    </row>
    <row r="19" spans="1:11" ht="15.75">
      <c r="A19" s="25"/>
      <c r="B19" s="25"/>
      <c r="C19" s="27"/>
      <c r="D19" s="24"/>
      <c r="E19" s="27"/>
      <c r="F19" s="25"/>
      <c r="G19" s="25"/>
      <c r="H19" s="25"/>
      <c r="I19" s="25"/>
      <c r="J19" s="22"/>
      <c r="K19" s="22"/>
    </row>
    <row r="20" spans="1:11" ht="14.25">
      <c r="A20" s="25"/>
      <c r="B20" s="25"/>
      <c r="C20" s="27"/>
      <c r="D20" s="14" t="s">
        <v>6</v>
      </c>
      <c r="E20" s="16">
        <f>E7*B9*B10</f>
        <v>8800</v>
      </c>
      <c r="F20" s="25"/>
      <c r="G20" s="25"/>
      <c r="H20" s="25"/>
      <c r="I20" s="25"/>
      <c r="J20" s="22"/>
      <c r="K20" s="22"/>
    </row>
    <row r="21" spans="3:11" ht="14.25">
      <c r="C21" s="1"/>
      <c r="D21" s="2" t="s">
        <v>30</v>
      </c>
      <c r="E21" s="40">
        <f>B7*12/E17</f>
        <v>7.450331125827814</v>
      </c>
      <c r="F21" s="39" t="s">
        <v>31</v>
      </c>
      <c r="J21" s="17"/>
      <c r="K21" s="17"/>
    </row>
  </sheetData>
  <sheetProtection password="B5EC" sheet="1" objects="1" scenarios="1"/>
  <mergeCells count="1">
    <mergeCell ref="A1:K1"/>
  </mergeCells>
  <dataValidations count="1">
    <dataValidation type="list" allowBlank="1" showInputMessage="1" showErrorMessage="1" sqref="A9">
      <formula1>$J$16:$J$18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8.57421875" style="0" bestFit="1" customWidth="1"/>
    <col min="4" max="4" width="27.8515625" style="0" bestFit="1" customWidth="1"/>
    <col min="5" max="5" width="8.57421875" style="0" bestFit="1" customWidth="1"/>
    <col min="10" max="10" width="19.8515625" style="0" bestFit="1" customWidth="1"/>
    <col min="11" max="11" width="7.00390625" style="0" bestFit="1" customWidth="1"/>
  </cols>
  <sheetData>
    <row r="1" spans="1:11" ht="18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33" t="s">
        <v>0</v>
      </c>
      <c r="B5" s="27"/>
      <c r="C5" s="27"/>
      <c r="D5" s="27"/>
      <c r="E5" s="27"/>
      <c r="F5" s="27"/>
      <c r="G5" s="27"/>
      <c r="H5" s="25"/>
      <c r="I5" s="25"/>
      <c r="J5" s="22"/>
      <c r="K5" s="22"/>
    </row>
    <row r="6" spans="1:11" ht="15">
      <c r="A6" s="27"/>
      <c r="B6" s="34"/>
      <c r="C6" s="27"/>
      <c r="D6" s="27"/>
      <c r="E6" s="35"/>
      <c r="F6" s="36"/>
      <c r="G6" s="27"/>
      <c r="H6" s="25"/>
      <c r="I6" s="25"/>
      <c r="J6" s="22"/>
      <c r="K6" s="22"/>
    </row>
    <row r="7" spans="1:11" ht="15">
      <c r="A7" s="14" t="s">
        <v>1</v>
      </c>
      <c r="B7" s="41">
        <v>270000</v>
      </c>
      <c r="C7" s="27"/>
      <c r="D7" s="14" t="s">
        <v>21</v>
      </c>
      <c r="E7" s="16">
        <f>K9</f>
        <v>140</v>
      </c>
      <c r="F7" s="28"/>
      <c r="G7" s="29"/>
      <c r="H7" s="25"/>
      <c r="I7" s="25"/>
      <c r="J7" s="22" t="s">
        <v>14</v>
      </c>
      <c r="K7" s="22">
        <v>100</v>
      </c>
    </row>
    <row r="8" spans="1:11" ht="15">
      <c r="A8" s="30"/>
      <c r="B8" s="30"/>
      <c r="C8" s="27"/>
      <c r="D8" s="14" t="s">
        <v>27</v>
      </c>
      <c r="E8" s="15">
        <f>K13</f>
        <v>0.35</v>
      </c>
      <c r="F8" s="28"/>
      <c r="G8" s="29"/>
      <c r="H8" s="25"/>
      <c r="I8" s="25"/>
      <c r="J8" s="22" t="s">
        <v>15</v>
      </c>
      <c r="K8" s="22">
        <v>180</v>
      </c>
    </row>
    <row r="9" spans="1:11" ht="15">
      <c r="A9" s="26" t="s">
        <v>18</v>
      </c>
      <c r="B9" s="16">
        <f>VLOOKUP(A9,$J$16:$K$18,2,0)</f>
        <v>8</v>
      </c>
      <c r="C9" s="27"/>
      <c r="D9" s="14" t="s">
        <v>13</v>
      </c>
      <c r="E9" s="15">
        <f>B12/E7</f>
        <v>0.014285714285714285</v>
      </c>
      <c r="F9" s="28"/>
      <c r="G9" s="29"/>
      <c r="H9" s="25"/>
      <c r="I9" s="25"/>
      <c r="J9" s="22" t="s">
        <v>22</v>
      </c>
      <c r="K9" s="22">
        <f>(K7+K8)/2</f>
        <v>140</v>
      </c>
    </row>
    <row r="10" spans="1:11" ht="15">
      <c r="A10" s="14" t="s">
        <v>7</v>
      </c>
      <c r="B10" s="16">
        <v>22</v>
      </c>
      <c r="C10" s="27"/>
      <c r="D10" s="14" t="s">
        <v>28</v>
      </c>
      <c r="E10" s="15">
        <v>0.05</v>
      </c>
      <c r="F10" s="27"/>
      <c r="G10" s="27"/>
      <c r="H10" s="25"/>
      <c r="I10" s="25"/>
      <c r="J10" s="22"/>
      <c r="K10" s="22"/>
    </row>
    <row r="11" spans="1:11" ht="15">
      <c r="A11" s="14" t="s">
        <v>8</v>
      </c>
      <c r="B11" s="16">
        <f>B9*B10</f>
        <v>176</v>
      </c>
      <c r="C11" s="27"/>
      <c r="D11" s="14" t="s">
        <v>11</v>
      </c>
      <c r="E11" s="15">
        <v>0.05</v>
      </c>
      <c r="F11" s="27"/>
      <c r="G11" s="27"/>
      <c r="H11" s="25"/>
      <c r="I11" s="25"/>
      <c r="J11" s="22" t="s">
        <v>16</v>
      </c>
      <c r="K11" s="23">
        <v>0.5</v>
      </c>
    </row>
    <row r="12" spans="1:11" ht="15">
      <c r="A12" s="14" t="s">
        <v>9</v>
      </c>
      <c r="B12" s="20">
        <v>2</v>
      </c>
      <c r="C12" s="27"/>
      <c r="D12" s="14" t="s">
        <v>2</v>
      </c>
      <c r="E12" s="15">
        <f>SUM(E8:E11)</f>
        <v>0.46428571428571425</v>
      </c>
      <c r="F12" s="27"/>
      <c r="G12" s="27"/>
      <c r="H12" s="25"/>
      <c r="I12" s="25"/>
      <c r="J12" s="22" t="s">
        <v>17</v>
      </c>
      <c r="K12" s="23">
        <v>0.2</v>
      </c>
    </row>
    <row r="13" spans="1:11" ht="15.75">
      <c r="A13" s="14" t="s">
        <v>10</v>
      </c>
      <c r="B13" s="31">
        <f>B11*B12</f>
        <v>352</v>
      </c>
      <c r="C13" s="27"/>
      <c r="D13" s="24"/>
      <c r="E13" s="37"/>
      <c r="F13" s="27"/>
      <c r="G13" s="27"/>
      <c r="H13" s="25"/>
      <c r="I13" s="25"/>
      <c r="J13" s="22" t="s">
        <v>29</v>
      </c>
      <c r="K13" s="23">
        <f>50%*K11+50%*K12</f>
        <v>0.35</v>
      </c>
    </row>
    <row r="14" spans="1:11" ht="15">
      <c r="A14" s="14"/>
      <c r="B14" s="14"/>
      <c r="C14" s="27"/>
      <c r="D14" s="14" t="s">
        <v>3</v>
      </c>
      <c r="E14" s="21">
        <v>2</v>
      </c>
      <c r="F14" s="27"/>
      <c r="G14" s="27"/>
      <c r="H14" s="25"/>
      <c r="I14" s="25"/>
      <c r="J14" s="22"/>
      <c r="K14" s="22"/>
    </row>
    <row r="15" spans="1:11" ht="15">
      <c r="A15" s="14"/>
      <c r="B15" s="14"/>
      <c r="C15" s="27"/>
      <c r="D15" s="14" t="s">
        <v>4</v>
      </c>
      <c r="E15" s="15">
        <f>E14-E12</f>
        <v>1.5357142857142858</v>
      </c>
      <c r="F15" s="27"/>
      <c r="G15" s="27"/>
      <c r="H15" s="25"/>
      <c r="I15" s="25"/>
      <c r="J15" s="22"/>
      <c r="K15" s="22"/>
    </row>
    <row r="16" spans="1:11" ht="15">
      <c r="A16" s="27"/>
      <c r="B16" s="27"/>
      <c r="C16" s="27"/>
      <c r="D16" s="14" t="s">
        <v>5</v>
      </c>
      <c r="E16" s="32">
        <f>B11*E15*E7</f>
        <v>37840</v>
      </c>
      <c r="F16" s="27"/>
      <c r="G16" s="27"/>
      <c r="H16" s="25"/>
      <c r="I16" s="25"/>
      <c r="J16" s="22" t="s">
        <v>18</v>
      </c>
      <c r="K16" s="22">
        <v>8</v>
      </c>
    </row>
    <row r="17" spans="1:11" ht="15">
      <c r="A17" s="27"/>
      <c r="B17" s="27"/>
      <c r="C17" s="27"/>
      <c r="D17" s="14" t="s">
        <v>12</v>
      </c>
      <c r="E17" s="32">
        <f>E16*12</f>
        <v>454080</v>
      </c>
      <c r="F17" s="27"/>
      <c r="G17" s="27"/>
      <c r="H17" s="25"/>
      <c r="I17" s="25"/>
      <c r="J17" s="22" t="s">
        <v>19</v>
      </c>
      <c r="K17" s="22">
        <v>16</v>
      </c>
    </row>
    <row r="18" spans="1:11" ht="15">
      <c r="A18" s="27"/>
      <c r="B18" s="27"/>
      <c r="C18" s="27"/>
      <c r="D18" s="25"/>
      <c r="E18" s="25"/>
      <c r="F18" s="25"/>
      <c r="G18" s="25"/>
      <c r="H18" s="25"/>
      <c r="I18" s="25"/>
      <c r="J18" s="22" t="s">
        <v>20</v>
      </c>
      <c r="K18" s="22">
        <v>24</v>
      </c>
    </row>
    <row r="19" spans="1:11" ht="15.75">
      <c r="A19" s="25"/>
      <c r="B19" s="25"/>
      <c r="C19" s="27"/>
      <c r="D19" s="24"/>
      <c r="E19" s="27"/>
      <c r="F19" s="25"/>
      <c r="G19" s="25"/>
      <c r="H19" s="25"/>
      <c r="I19" s="25"/>
      <c r="J19" s="22"/>
      <c r="K19" s="22"/>
    </row>
    <row r="20" spans="1:11" ht="14.25">
      <c r="A20" s="25"/>
      <c r="B20" s="25"/>
      <c r="C20" s="27"/>
      <c r="D20" s="14" t="s">
        <v>6</v>
      </c>
      <c r="E20" s="16">
        <f>E7*B9*B10</f>
        <v>24640</v>
      </c>
      <c r="F20" s="25"/>
      <c r="G20" s="25"/>
      <c r="H20" s="25"/>
      <c r="I20" s="25"/>
      <c r="J20" s="22"/>
      <c r="K20" s="22"/>
    </row>
    <row r="21" spans="4:6" ht="14.25">
      <c r="D21" s="2" t="s">
        <v>30</v>
      </c>
      <c r="E21" s="40">
        <f>B7*12/E17</f>
        <v>7.135306553911205</v>
      </c>
      <c r="F21" s="39" t="s">
        <v>31</v>
      </c>
    </row>
  </sheetData>
  <sheetProtection password="B5EC" sheet="1" objects="1" scenarios="1"/>
  <mergeCells count="1">
    <mergeCell ref="A1:K1"/>
  </mergeCells>
  <dataValidations count="1">
    <dataValidation type="list" allowBlank="1" showInputMessage="1" showErrorMessage="1" sqref="A9">
      <formula1>$J$16:$J$18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eyal</dc:creator>
  <cp:keywords/>
  <dc:description/>
  <cp:lastModifiedBy>user</cp:lastModifiedBy>
  <dcterms:created xsi:type="dcterms:W3CDTF">2009-01-11T14:43:43Z</dcterms:created>
  <dcterms:modified xsi:type="dcterms:W3CDTF">2011-03-22T07:25:19Z</dcterms:modified>
  <cp:category/>
  <cp:version/>
  <cp:contentType/>
  <cp:contentStatus/>
</cp:coreProperties>
</file>